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\DepartmentShares\InternalAudit\IAWorkpapers\Annual Parish Reports and Budget Prep\Budget Prep for Parish &amp; School\2022-23 Budget prep\"/>
    </mc:Choice>
  </mc:AlternateContent>
  <bookViews>
    <workbookView xWindow="0" yWindow="0" windowWidth="14055" windowHeight="7065" activeTab="1"/>
  </bookViews>
  <sheets>
    <sheet name="Instructions" sheetId="5" r:id="rId1"/>
    <sheet name="Salaries &amp; Benefits" sheetId="4" r:id="rId2"/>
  </sheets>
  <calcPr calcId="152511"/>
</workbook>
</file>

<file path=xl/calcChain.xml><?xml version="1.0" encoding="utf-8"?>
<calcChain xmlns="http://schemas.openxmlformats.org/spreadsheetml/2006/main">
  <c r="L8" i="4" l="1"/>
  <c r="L10" i="4"/>
  <c r="N8" i="4"/>
  <c r="S8" i="4" l="1"/>
  <c r="R8" i="4"/>
  <c r="Q8" i="4"/>
  <c r="O8" i="4"/>
  <c r="L14" i="4" l="1"/>
  <c r="N14" i="4" s="1"/>
  <c r="L13" i="4"/>
  <c r="N13" i="4" s="1"/>
  <c r="L12" i="4"/>
  <c r="N12" i="4" s="1"/>
  <c r="L11" i="4"/>
  <c r="N11" i="4" s="1"/>
  <c r="S14" i="4" l="1"/>
  <c r="S13" i="4"/>
  <c r="S11" i="4"/>
  <c r="S12" i="4"/>
  <c r="O11" i="4"/>
  <c r="P11" i="4"/>
  <c r="P14" i="4"/>
  <c r="O14" i="4"/>
  <c r="P12" i="4"/>
  <c r="O12" i="4"/>
  <c r="O13" i="4"/>
  <c r="P13" i="4"/>
  <c r="R13" i="4"/>
  <c r="Q13" i="4"/>
  <c r="R14" i="4"/>
  <c r="Q14" i="4"/>
  <c r="Q12" i="4"/>
  <c r="R12" i="4"/>
  <c r="Q11" i="4"/>
  <c r="R11" i="4"/>
  <c r="N10" i="4"/>
  <c r="J9" i="4"/>
  <c r="L9" i="4" s="1"/>
  <c r="N9" i="4" s="1"/>
  <c r="J8" i="4"/>
  <c r="T17" i="4"/>
  <c r="S9" i="4" l="1"/>
  <c r="R9" i="4"/>
  <c r="Q9" i="4"/>
  <c r="P9" i="4"/>
  <c r="O9" i="4"/>
  <c r="S10" i="4"/>
  <c r="O10" i="4"/>
  <c r="P10" i="4"/>
  <c r="P8" i="4"/>
  <c r="U8" i="4" s="1"/>
  <c r="V8" i="4" s="1"/>
  <c r="U14" i="4"/>
  <c r="V14" i="4" s="1"/>
  <c r="R10" i="4"/>
  <c r="Q10" i="4"/>
  <c r="U12" i="4"/>
  <c r="V12" i="4" s="1"/>
  <c r="U13" i="4"/>
  <c r="V13" i="4" s="1"/>
  <c r="U11" i="4"/>
  <c r="V11" i="4" s="1"/>
  <c r="N17" i="4"/>
  <c r="U9" i="4" l="1"/>
  <c r="V9" i="4" s="1"/>
  <c r="P17" i="4"/>
  <c r="R17" i="4"/>
  <c r="U10" i="4"/>
  <c r="V10" i="4" s="1"/>
  <c r="O17" i="4"/>
  <c r="Q17" i="4"/>
  <c r="S17" i="4"/>
  <c r="U17" i="4" l="1"/>
  <c r="V17" i="4"/>
</calcChain>
</file>

<file path=xl/sharedStrings.xml><?xml version="1.0" encoding="utf-8"?>
<sst xmlns="http://schemas.openxmlformats.org/spreadsheetml/2006/main" count="139" uniqueCount="101">
  <si>
    <t>Total</t>
  </si>
  <si>
    <t>Proposed</t>
  </si>
  <si>
    <t>Position</t>
  </si>
  <si>
    <t>Pension</t>
  </si>
  <si>
    <t>Health</t>
  </si>
  <si>
    <t>Insurance</t>
  </si>
  <si>
    <t>Salary /</t>
  </si>
  <si>
    <t>Hourly</t>
  </si>
  <si>
    <t>Current</t>
  </si>
  <si>
    <t>Wages</t>
  </si>
  <si>
    <t>FICA</t>
  </si>
  <si>
    <t>Benefits</t>
  </si>
  <si>
    <t>Salary &amp;</t>
  </si>
  <si>
    <t>FT /</t>
  </si>
  <si>
    <t>PT</t>
  </si>
  <si>
    <t>Mrs. Smith</t>
  </si>
  <si>
    <t>1st grade</t>
  </si>
  <si>
    <t>FT</t>
  </si>
  <si>
    <t>single</t>
  </si>
  <si>
    <t>salary</t>
  </si>
  <si>
    <t>% Change</t>
  </si>
  <si>
    <t>Worker's</t>
  </si>
  <si>
    <t>NYS</t>
  </si>
  <si>
    <t>Disability</t>
  </si>
  <si>
    <t>SALARIES &amp; BENEFITS</t>
  </si>
  <si>
    <t>Comp</t>
  </si>
  <si>
    <t>Mrs. Jones</t>
  </si>
  <si>
    <t>no</t>
  </si>
  <si>
    <t>Employee</t>
  </si>
  <si>
    <t>Name</t>
  </si>
  <si>
    <t>hourly</t>
  </si>
  <si>
    <t># Hours</t>
  </si>
  <si>
    <t>Annually</t>
  </si>
  <si>
    <t>Rate</t>
  </si>
  <si>
    <t>Salaried</t>
  </si>
  <si>
    <t>/------Hourly Employees------/</t>
  </si>
  <si>
    <t>Category</t>
  </si>
  <si>
    <t>Worker's Compensation Rates:</t>
  </si>
  <si>
    <t>Teachers</t>
  </si>
  <si>
    <t>T</t>
  </si>
  <si>
    <t>C</t>
  </si>
  <si>
    <t>Lay Pension Rates:</t>
  </si>
  <si>
    <t>secretary</t>
  </si>
  <si>
    <t>custodian</t>
  </si>
  <si>
    <t>Instructions For Completing the Salaries &amp; Benefits Worksheet</t>
  </si>
  <si>
    <t>1. Insert the required number of lines and copy the formulas to the inserted lines.</t>
  </si>
  <si>
    <t>5. Separate worksheets can be created for different departments (i.e. parish, school, etc).</t>
  </si>
  <si>
    <t>2. Complete all areas hi-lighted in yellow as follows:</t>
  </si>
  <si>
    <t>-Employee Name</t>
  </si>
  <si>
    <t>-Position</t>
  </si>
  <si>
    <t>-FT/PT - indicate full-time (FT) or part-time (PT)</t>
  </si>
  <si>
    <t xml:space="preserve">   -T - all lay school employees other than custodial</t>
  </si>
  <si>
    <t xml:space="preserve">   -C - all lay custodial employees</t>
  </si>
  <si>
    <t>Aug</t>
  </si>
  <si>
    <t>-Health Insurance - indicate whether the employee is eligible for health insurance</t>
  </si>
  <si>
    <t>coverage and if so the type of plan</t>
  </si>
  <si>
    <t>-Salary / Hourly - indicate whether the employee is a salaried or hourly employee</t>
  </si>
  <si>
    <t>-Hourly Employees - for hourly employees only enter the following information</t>
  </si>
  <si>
    <t>-Salaried Wages - enter the current salaried wages</t>
  </si>
  <si>
    <t xml:space="preserve">   -Hourly Rate - enter the current hourly rate paid to the employee</t>
  </si>
  <si>
    <t>-Proposed % Change - enter proposed percentage change in salary</t>
  </si>
  <si>
    <t>-Health Insurance - enter the cost of health insurance for those employees who receive</t>
  </si>
  <si>
    <t>budget should reflect the amounts per the invoice from Insurance Services.</t>
  </si>
  <si>
    <t xml:space="preserve">-The Worker's Compensation and NYS Disability calculations are estimates.  The final </t>
  </si>
  <si>
    <t>4. The remaining fields in the worksheet will calculate automatically.</t>
  </si>
  <si>
    <t>-Worker's Comp Category:  enter the appropriate letter based upon the employee's position</t>
  </si>
  <si>
    <t xml:space="preserve">   -Hours Annually - estimate of total hours to be worked for the year</t>
  </si>
  <si>
    <t>health care coverage factoring in potential rate increases</t>
  </si>
  <si>
    <t>Custodial, Cafeteria</t>
  </si>
  <si>
    <t>P</t>
  </si>
  <si>
    <t>Clerical</t>
  </si>
  <si>
    <t>Cemetery</t>
  </si>
  <si>
    <t>Housekeeper full-time</t>
  </si>
  <si>
    <t>Housekeeper part-time</t>
  </si>
  <si>
    <t>CL</t>
  </si>
  <si>
    <t>CM</t>
  </si>
  <si>
    <t>HF</t>
  </si>
  <si>
    <t>HP</t>
  </si>
  <si>
    <t>Church Professional</t>
  </si>
  <si>
    <t>DRE</t>
  </si>
  <si>
    <t>cemetery</t>
  </si>
  <si>
    <t>housekeeper</t>
  </si>
  <si>
    <t>Soc Sec</t>
  </si>
  <si>
    <t>Medicare</t>
  </si>
  <si>
    <t xml:space="preserve">bottom of the worksheet based upon the latest rates as published in the Budget Preparation Instructions. </t>
  </si>
  <si>
    <t xml:space="preserve">3. Update the Worker's Compensation Rates and Pension Rates (Legacy and Defined Benefit Plan) at the </t>
  </si>
  <si>
    <t>DC Plan</t>
  </si>
  <si>
    <t>Rate *</t>
  </si>
  <si>
    <t xml:space="preserve">   Core Contribution</t>
  </si>
  <si>
    <t>2% to 6%</t>
  </si>
  <si>
    <t xml:space="preserve">   Match</t>
  </si>
  <si>
    <t xml:space="preserve">   Transition</t>
  </si>
  <si>
    <t>* Defined Contribution Plan:</t>
  </si>
  <si>
    <t xml:space="preserve">-Pension - Enter percentage total of all employer contributions </t>
  </si>
  <si>
    <t xml:space="preserve"> for the DC Plan (core, match and transition) for which the employee is eligible.</t>
  </si>
  <si>
    <t>Mr. Davis</t>
  </si>
  <si>
    <t>Mr. Johnson</t>
  </si>
  <si>
    <t>Mr. Williams</t>
  </si>
  <si>
    <t>Mr. Harris</t>
  </si>
  <si>
    <t>Mr. Clark</t>
  </si>
  <si>
    <t>Input information.  The remaining fields are calculated. Amounts entered are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</si>
</sst>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9" fontId="1" fillId="0" borderId="0" xfId="0" applyNumberFormat="1" applyFont="1" applyAlignment="1">
      <alignment horizontal="center"/>
    </xf>
    <xf numFmtId="0" fontId="1" fillId="2" borderId="0" xfId="0" quotePrefix="1" applyFont="1" applyFill="1" applyAlignment="1">
      <alignment horizontal="left"/>
    </xf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1" xfId="0" applyFont="1" applyBorder="1"/>
    <xf numFmtId="43" fontId="1" fillId="2" borderId="8" xfId="0" applyNumberFormat="1" applyFont="1" applyFill="1" applyBorder="1"/>
    <xf numFmtId="43" fontId="1" fillId="2" borderId="9" xfId="0" applyNumberFormat="1" applyFont="1" applyFill="1" applyBorder="1"/>
    <xf numFmtId="0" fontId="3" fillId="0" borderId="0" xfId="0" applyFont="1"/>
    <xf numFmtId="0" fontId="0" fillId="0" borderId="0" xfId="0" quotePrefix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/>
    <xf numFmtId="9" fontId="1" fillId="0" borderId="8" xfId="0" applyNumberFormat="1" applyFont="1" applyBorder="1"/>
    <xf numFmtId="9" fontId="1" fillId="0" borderId="9" xfId="0" applyNumberFormat="1" applyFont="1" applyBorder="1"/>
    <xf numFmtId="0" fontId="4" fillId="0" borderId="0" xfId="0" quotePrefix="1" applyFont="1"/>
    <xf numFmtId="0" fontId="4" fillId="0" borderId="0" xfId="0" applyFont="1"/>
    <xf numFmtId="0" fontId="1" fillId="0" borderId="0" xfId="0" applyFont="1" applyFill="1" applyBorder="1"/>
    <xf numFmtId="43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104775</xdr:rowOff>
    </xdr:from>
    <xdr:to>
      <xdr:col>12</xdr:col>
      <xdr:colOff>209549</xdr:colOff>
      <xdr:row>27</xdr:row>
      <xdr:rowOff>38100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428873" y="3267075"/>
          <a:ext cx="3657601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Input appropriate symbol  in column D for Worker's Comp Category. 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The rates listed are for parishes and parish schools.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Change rates for regional school to T = .71; C = 4.81.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All school employees except custodial and cafeteria use teachers rate.  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opLeftCell="A16" workbookViewId="0">
      <selection activeCell="J16" sqref="J16"/>
    </sheetView>
  </sheetViews>
  <sheetFormatPr defaultRowHeight="12.75" x14ac:dyDescent="0.2"/>
  <cols>
    <col min="9" max="9" width="15.28515625" customWidth="1"/>
  </cols>
  <sheetData>
    <row r="1" spans="1:2" x14ac:dyDescent="0.2">
      <c r="A1" s="23" t="s">
        <v>44</v>
      </c>
    </row>
    <row r="3" spans="1:2" x14ac:dyDescent="0.2">
      <c r="A3" t="s">
        <v>45</v>
      </c>
    </row>
    <row r="5" spans="1:2" x14ac:dyDescent="0.2">
      <c r="A5" t="s">
        <v>47</v>
      </c>
    </row>
    <row r="6" spans="1:2" x14ac:dyDescent="0.2">
      <c r="B6" s="24" t="s">
        <v>48</v>
      </c>
    </row>
    <row r="7" spans="1:2" x14ac:dyDescent="0.2">
      <c r="B7" s="24" t="s">
        <v>49</v>
      </c>
    </row>
    <row r="8" spans="1:2" x14ac:dyDescent="0.2">
      <c r="B8" s="24" t="s">
        <v>50</v>
      </c>
    </row>
    <row r="9" spans="1:2" x14ac:dyDescent="0.2">
      <c r="B9" s="24" t="s">
        <v>65</v>
      </c>
    </row>
    <row r="10" spans="1:2" x14ac:dyDescent="0.2">
      <c r="B10" s="24" t="s">
        <v>51</v>
      </c>
    </row>
    <row r="11" spans="1:2" x14ac:dyDescent="0.2">
      <c r="B11" s="24" t="s">
        <v>52</v>
      </c>
    </row>
    <row r="12" spans="1:2" x14ac:dyDescent="0.2">
      <c r="B12" s="30" t="s">
        <v>93</v>
      </c>
    </row>
    <row r="13" spans="1:2" x14ac:dyDescent="0.2">
      <c r="B13" s="31" t="s">
        <v>94</v>
      </c>
    </row>
    <row r="14" spans="1:2" x14ac:dyDescent="0.2">
      <c r="B14" s="24" t="s">
        <v>54</v>
      </c>
    </row>
    <row r="15" spans="1:2" x14ac:dyDescent="0.2">
      <c r="B15" t="s">
        <v>55</v>
      </c>
    </row>
    <row r="16" spans="1:2" x14ac:dyDescent="0.2">
      <c r="B16" s="24" t="s">
        <v>56</v>
      </c>
    </row>
    <row r="17" spans="1:2" x14ac:dyDescent="0.2">
      <c r="B17" s="24" t="s">
        <v>57</v>
      </c>
    </row>
    <row r="18" spans="1:2" x14ac:dyDescent="0.2">
      <c r="B18" s="24" t="s">
        <v>66</v>
      </c>
    </row>
    <row r="19" spans="1:2" x14ac:dyDescent="0.2">
      <c r="B19" s="24" t="s">
        <v>59</v>
      </c>
    </row>
    <row r="20" spans="1:2" x14ac:dyDescent="0.2">
      <c r="B20" s="24" t="s">
        <v>58</v>
      </c>
    </row>
    <row r="21" spans="1:2" x14ac:dyDescent="0.2">
      <c r="B21" s="24" t="s">
        <v>60</v>
      </c>
    </row>
    <row r="22" spans="1:2" x14ac:dyDescent="0.2">
      <c r="B22" s="24" t="s">
        <v>61</v>
      </c>
    </row>
    <row r="23" spans="1:2" x14ac:dyDescent="0.2">
      <c r="B23" t="s">
        <v>67</v>
      </c>
    </row>
    <row r="25" spans="1:2" x14ac:dyDescent="0.2">
      <c r="A25" t="s">
        <v>85</v>
      </c>
    </row>
    <row r="26" spans="1:2" x14ac:dyDescent="0.2">
      <c r="A26" t="s">
        <v>84</v>
      </c>
    </row>
    <row r="27" spans="1:2" x14ac:dyDescent="0.2">
      <c r="B27" s="24" t="s">
        <v>63</v>
      </c>
    </row>
    <row r="28" spans="1:2" x14ac:dyDescent="0.2">
      <c r="B28" t="s">
        <v>62</v>
      </c>
    </row>
    <row r="30" spans="1:2" x14ac:dyDescent="0.2">
      <c r="A30" t="s">
        <v>64</v>
      </c>
    </row>
    <row r="32" spans="1:2" x14ac:dyDescent="0.2">
      <c r="A32" t="s">
        <v>46</v>
      </c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36"/>
  <sheetViews>
    <sheetView tabSelected="1" workbookViewId="0">
      <selection activeCell="B22" sqref="B22"/>
    </sheetView>
  </sheetViews>
  <sheetFormatPr defaultColWidth="9.140625" defaultRowHeight="11.25" x14ac:dyDescent="0.2"/>
  <cols>
    <col min="1" max="1" width="10.140625" style="1" customWidth="1"/>
    <col min="2" max="2" width="9.5703125" style="1" customWidth="1"/>
    <col min="3" max="3" width="3.42578125" style="1" customWidth="1"/>
    <col min="4" max="5" width="7.28515625" style="1" customWidth="1"/>
    <col min="6" max="6" width="7.140625" style="1" customWidth="1"/>
    <col min="7" max="7" width="6" style="1" customWidth="1"/>
    <col min="8" max="8" width="6.5703125" style="1" customWidth="1"/>
    <col min="9" max="9" width="6" style="1" customWidth="1"/>
    <col min="10" max="12" width="8.7109375" style="1" customWidth="1"/>
    <col min="13" max="13" width="7.85546875" style="1" customWidth="1"/>
    <col min="14" max="14" width="9.5703125" style="1" customWidth="1"/>
    <col min="15" max="16" width="9.42578125" style="1" customWidth="1"/>
    <col min="17" max="17" width="8.7109375" style="1" customWidth="1"/>
    <col min="18" max="18" width="7.85546875" style="1" customWidth="1"/>
    <col min="19" max="19" width="9" style="1" bestFit="1" customWidth="1"/>
    <col min="20" max="21" width="8.85546875" style="1" customWidth="1"/>
    <col min="22" max="22" width="9.7109375" style="1" customWidth="1"/>
    <col min="23" max="16384" width="9.140625" style="1"/>
  </cols>
  <sheetData>
    <row r="1" spans="1:22" x14ac:dyDescent="0.2">
      <c r="A1" s="1" t="s">
        <v>24</v>
      </c>
    </row>
    <row r="3" spans="1:22" x14ac:dyDescent="0.2">
      <c r="S3" s="12"/>
    </row>
    <row r="4" spans="1:22" x14ac:dyDescent="0.2">
      <c r="A4" s="3"/>
      <c r="B4" s="3"/>
      <c r="C4" s="25"/>
      <c r="D4" s="9" t="s">
        <v>21</v>
      </c>
      <c r="E4" s="10" t="s">
        <v>3</v>
      </c>
      <c r="F4" s="25"/>
      <c r="G4" s="25"/>
      <c r="H4" s="13" t="s">
        <v>35</v>
      </c>
      <c r="I4" s="9"/>
      <c r="J4" s="9"/>
      <c r="K4" s="25"/>
      <c r="L4" s="25"/>
      <c r="M4" s="25"/>
      <c r="N4" s="3"/>
      <c r="O4" s="3"/>
      <c r="P4" s="3"/>
      <c r="Q4" s="3"/>
      <c r="R4" s="3"/>
      <c r="S4" s="7" t="s">
        <v>3</v>
      </c>
      <c r="T4" s="3"/>
      <c r="U4" s="3"/>
      <c r="V4" s="3" t="s">
        <v>0</v>
      </c>
    </row>
    <row r="5" spans="1:22" x14ac:dyDescent="0.2">
      <c r="A5" s="9" t="s">
        <v>28</v>
      </c>
      <c r="B5" s="3"/>
      <c r="C5" s="9" t="s">
        <v>13</v>
      </c>
      <c r="D5" s="9" t="s">
        <v>25</v>
      </c>
      <c r="E5" s="9" t="s">
        <v>86</v>
      </c>
      <c r="F5" s="9" t="s">
        <v>4</v>
      </c>
      <c r="G5" s="9" t="s">
        <v>6</v>
      </c>
      <c r="H5" s="9" t="s">
        <v>31</v>
      </c>
      <c r="I5" s="9" t="s">
        <v>7</v>
      </c>
      <c r="J5" s="25" t="s">
        <v>7</v>
      </c>
      <c r="K5" s="9" t="s">
        <v>34</v>
      </c>
      <c r="L5" s="25" t="s">
        <v>8</v>
      </c>
      <c r="M5" s="9" t="s">
        <v>1</v>
      </c>
      <c r="N5" s="3" t="s">
        <v>1</v>
      </c>
      <c r="O5" s="35" t="s">
        <v>10</v>
      </c>
      <c r="P5" s="35"/>
      <c r="Q5" s="3" t="s">
        <v>21</v>
      </c>
      <c r="R5" s="3" t="s">
        <v>22</v>
      </c>
      <c r="S5" s="3" t="s">
        <v>86</v>
      </c>
      <c r="T5" s="9" t="s">
        <v>4</v>
      </c>
      <c r="U5" s="3" t="s">
        <v>0</v>
      </c>
      <c r="V5" s="3" t="s">
        <v>12</v>
      </c>
    </row>
    <row r="6" spans="1:22" x14ac:dyDescent="0.2">
      <c r="A6" s="8" t="s">
        <v>29</v>
      </c>
      <c r="B6" s="8" t="s">
        <v>2</v>
      </c>
      <c r="C6" s="8" t="s">
        <v>14</v>
      </c>
      <c r="D6" s="8" t="s">
        <v>36</v>
      </c>
      <c r="E6" s="8" t="s">
        <v>87</v>
      </c>
      <c r="F6" s="8" t="s">
        <v>5</v>
      </c>
      <c r="G6" s="8" t="s">
        <v>7</v>
      </c>
      <c r="H6" s="8" t="s">
        <v>32</v>
      </c>
      <c r="I6" s="8" t="s">
        <v>33</v>
      </c>
      <c r="J6" s="26" t="s">
        <v>9</v>
      </c>
      <c r="K6" s="8" t="s">
        <v>9</v>
      </c>
      <c r="L6" s="26" t="s">
        <v>9</v>
      </c>
      <c r="M6" s="8" t="s">
        <v>20</v>
      </c>
      <c r="N6" s="2" t="s">
        <v>9</v>
      </c>
      <c r="O6" s="2" t="s">
        <v>82</v>
      </c>
      <c r="P6" s="2" t="s">
        <v>83</v>
      </c>
      <c r="Q6" s="2" t="s">
        <v>25</v>
      </c>
      <c r="R6" s="2" t="s">
        <v>23</v>
      </c>
      <c r="S6" s="2" t="s">
        <v>53</v>
      </c>
      <c r="T6" s="8" t="s">
        <v>5</v>
      </c>
      <c r="U6" s="2" t="s">
        <v>11</v>
      </c>
      <c r="V6" s="2" t="s">
        <v>11</v>
      </c>
    </row>
    <row r="8" spans="1:22" x14ac:dyDescent="0.2">
      <c r="A8" s="1" t="s">
        <v>15</v>
      </c>
      <c r="B8" s="1" t="s">
        <v>16</v>
      </c>
      <c r="C8" s="1" t="s">
        <v>17</v>
      </c>
      <c r="D8" s="1" t="s">
        <v>39</v>
      </c>
      <c r="E8" s="4">
        <v>0.02</v>
      </c>
      <c r="F8" s="1" t="s">
        <v>18</v>
      </c>
      <c r="G8" s="1" t="s">
        <v>19</v>
      </c>
      <c r="J8" s="5">
        <f>+H8*I8</f>
        <v>0</v>
      </c>
      <c r="K8" s="5">
        <v>25000</v>
      </c>
      <c r="L8" s="5">
        <f>+J8+K8</f>
        <v>25000</v>
      </c>
      <c r="M8" s="4">
        <v>0.03</v>
      </c>
      <c r="N8" s="5">
        <f>L8+(L8*M8)</f>
        <v>25750</v>
      </c>
      <c r="O8" s="5">
        <f>+N8*0.062</f>
        <v>1596.5</v>
      </c>
      <c r="P8" s="5">
        <f>+N8*0.0145</f>
        <v>373.375</v>
      </c>
      <c r="Q8" s="5">
        <f>IF(D8="T",(N8/100)*$D$24,IF(D8="C",(N8/100)*$D$25,IF(D8="P",(N8/100)*$D$26,IF(D8="CL",(N8/100)*$D$27,IF(D8="CM",(N8/100)*$D$28,IF(D8="HF",$D$29,IF(D8="HP",$D$30,0)))))))</f>
        <v>115.875</v>
      </c>
      <c r="R8" s="5">
        <f>IF(N8&lt;7000,N8*0.025,175)</f>
        <v>175</v>
      </c>
      <c r="S8" s="5">
        <f>+N8*E8</f>
        <v>515</v>
      </c>
      <c r="T8" s="5">
        <v>5000</v>
      </c>
      <c r="U8" s="5">
        <f>SUM(O8:T8)</f>
        <v>7775.75</v>
      </c>
      <c r="V8" s="5">
        <f>+N8+U8</f>
        <v>33525.75</v>
      </c>
    </row>
    <row r="9" spans="1:22" x14ac:dyDescent="0.2">
      <c r="A9" s="1" t="s">
        <v>26</v>
      </c>
      <c r="B9" s="1" t="s">
        <v>42</v>
      </c>
      <c r="C9" s="1" t="s">
        <v>14</v>
      </c>
      <c r="D9" s="1" t="s">
        <v>74</v>
      </c>
      <c r="E9" s="4">
        <v>0</v>
      </c>
      <c r="F9" s="1" t="s">
        <v>27</v>
      </c>
      <c r="G9" s="1" t="s">
        <v>30</v>
      </c>
      <c r="H9" s="1">
        <v>520</v>
      </c>
      <c r="I9" s="1">
        <v>15</v>
      </c>
      <c r="J9" s="5">
        <f>+H9*I9</f>
        <v>7800</v>
      </c>
      <c r="K9" s="5"/>
      <c r="L9" s="5">
        <f>+J9+K9</f>
        <v>7800</v>
      </c>
      <c r="M9" s="4">
        <v>0.03</v>
      </c>
      <c r="N9" s="5">
        <f>L9+(L9*M9)</f>
        <v>8034</v>
      </c>
      <c r="O9" s="5">
        <f>+N9*0.062</f>
        <v>498.108</v>
      </c>
      <c r="P9" s="5">
        <f>+N9*0.0145</f>
        <v>116.49300000000001</v>
      </c>
      <c r="Q9" s="5">
        <f t="shared" ref="Q8:Q14" si="0">IF(D9="T",(N9/100)*$D$24,IF(D9="C",(N9/100)*$D$25,IF(D9="P",(N9/100)*$D$26,IF(D9="CL",(N9/100)*$D$27,IF(D9="CM",(N9/100)*$D$28,IF(D9="HF",$D$29,IF(D9="HP",$D$30,0)))))))</f>
        <v>10.4442</v>
      </c>
      <c r="R9" s="5">
        <f>IF(N9&lt;7000,N9*0.025,175)</f>
        <v>175</v>
      </c>
      <c r="S9" s="5">
        <f t="shared" ref="S8:S14" si="1">+N9*E9</f>
        <v>0</v>
      </c>
      <c r="T9" s="5">
        <v>0</v>
      </c>
      <c r="U9" s="5">
        <f t="shared" ref="U8:U14" si="2">SUM(O9:T9)</f>
        <v>800.04520000000002</v>
      </c>
      <c r="V9" s="5">
        <f t="shared" ref="V8:V14" si="3">+N9+U9</f>
        <v>8834.0452000000005</v>
      </c>
    </row>
    <row r="10" spans="1:22" x14ac:dyDescent="0.2">
      <c r="A10" s="1" t="s">
        <v>95</v>
      </c>
      <c r="B10" s="1" t="s">
        <v>43</v>
      </c>
      <c r="C10" s="1" t="s">
        <v>17</v>
      </c>
      <c r="D10" s="1" t="s">
        <v>40</v>
      </c>
      <c r="E10" s="4">
        <v>0.04</v>
      </c>
      <c r="F10" s="1" t="s">
        <v>18</v>
      </c>
      <c r="G10" s="1" t="s">
        <v>19</v>
      </c>
      <c r="J10" s="5"/>
      <c r="K10" s="5">
        <v>26000</v>
      </c>
      <c r="L10" s="5">
        <f>+J10+K10</f>
        <v>26000</v>
      </c>
      <c r="M10" s="4">
        <v>0.03</v>
      </c>
      <c r="N10" s="5">
        <f>L10+(L10*M10)</f>
        <v>26780</v>
      </c>
      <c r="O10" s="5">
        <f t="shared" ref="O10:O14" si="4">+N10*0.062</f>
        <v>1660.36</v>
      </c>
      <c r="P10" s="5">
        <f t="shared" ref="P10:P14" si="5">+N10*0.0145</f>
        <v>388.31</v>
      </c>
      <c r="Q10" s="5">
        <f t="shared" si="0"/>
        <v>814.11200000000008</v>
      </c>
      <c r="R10" s="5">
        <f t="shared" ref="R10" si="6">IF(N10&lt;7000,N10*0.025,175)</f>
        <v>175</v>
      </c>
      <c r="S10" s="5">
        <f t="shared" si="1"/>
        <v>1071.2</v>
      </c>
      <c r="T10" s="5">
        <v>5000</v>
      </c>
      <c r="U10" s="5">
        <f t="shared" si="2"/>
        <v>9108.982</v>
      </c>
      <c r="V10" s="5">
        <f t="shared" si="3"/>
        <v>35888.982000000004</v>
      </c>
    </row>
    <row r="11" spans="1:22" x14ac:dyDescent="0.2">
      <c r="A11" s="1" t="s">
        <v>96</v>
      </c>
      <c r="B11" s="1" t="s">
        <v>79</v>
      </c>
      <c r="C11" s="1" t="s">
        <v>17</v>
      </c>
      <c r="D11" s="1" t="s">
        <v>69</v>
      </c>
      <c r="E11" s="4">
        <v>0.05</v>
      </c>
      <c r="F11" s="1" t="s">
        <v>18</v>
      </c>
      <c r="G11" s="1" t="s">
        <v>19</v>
      </c>
      <c r="J11" s="5"/>
      <c r="K11" s="5">
        <v>27000</v>
      </c>
      <c r="L11" s="5">
        <f t="shared" ref="L11:L14" si="7">+J11+K11</f>
        <v>27000</v>
      </c>
      <c r="M11" s="4">
        <v>0.03</v>
      </c>
      <c r="N11" s="5">
        <f t="shared" ref="N11:N14" si="8">L11+(L11*M11)</f>
        <v>27810</v>
      </c>
      <c r="O11" s="5">
        <f t="shared" si="4"/>
        <v>1724.22</v>
      </c>
      <c r="P11" s="5">
        <f t="shared" si="5"/>
        <v>403.245</v>
      </c>
      <c r="Q11" s="5">
        <f t="shared" si="0"/>
        <v>136.26900000000001</v>
      </c>
      <c r="R11" s="5">
        <f t="shared" ref="R11:R14" si="9">IF(N11&lt;7000,N11*0.025,175)</f>
        <v>175</v>
      </c>
      <c r="S11" s="5">
        <f t="shared" si="1"/>
        <v>1390.5</v>
      </c>
      <c r="T11" s="5">
        <v>5000</v>
      </c>
      <c r="U11" s="5">
        <f t="shared" si="2"/>
        <v>8829.2340000000004</v>
      </c>
      <c r="V11" s="5">
        <f t="shared" si="3"/>
        <v>36639.233999999997</v>
      </c>
    </row>
    <row r="12" spans="1:22" x14ac:dyDescent="0.2">
      <c r="A12" s="1" t="s">
        <v>97</v>
      </c>
      <c r="B12" s="1" t="s">
        <v>80</v>
      </c>
      <c r="C12" s="1" t="s">
        <v>17</v>
      </c>
      <c r="D12" s="1" t="s">
        <v>75</v>
      </c>
      <c r="E12" s="4">
        <v>0.03</v>
      </c>
      <c r="F12" s="1" t="s">
        <v>18</v>
      </c>
      <c r="G12" s="1" t="s">
        <v>19</v>
      </c>
      <c r="J12" s="5"/>
      <c r="K12" s="5">
        <v>26000</v>
      </c>
      <c r="L12" s="5">
        <f t="shared" si="7"/>
        <v>26000</v>
      </c>
      <c r="M12" s="4">
        <v>0.03</v>
      </c>
      <c r="N12" s="5">
        <f t="shared" si="8"/>
        <v>26780</v>
      </c>
      <c r="O12" s="5">
        <f t="shared" si="4"/>
        <v>1660.36</v>
      </c>
      <c r="P12" s="5">
        <f t="shared" si="5"/>
        <v>388.31</v>
      </c>
      <c r="Q12" s="5">
        <f t="shared" si="0"/>
        <v>1981.7200000000003</v>
      </c>
      <c r="R12" s="5">
        <f t="shared" si="9"/>
        <v>175</v>
      </c>
      <c r="S12" s="5">
        <f t="shared" si="1"/>
        <v>803.4</v>
      </c>
      <c r="T12" s="5">
        <v>5000</v>
      </c>
      <c r="U12" s="5">
        <f t="shared" si="2"/>
        <v>10008.790000000001</v>
      </c>
      <c r="V12" s="5">
        <f t="shared" si="3"/>
        <v>36788.79</v>
      </c>
    </row>
    <row r="13" spans="1:22" x14ac:dyDescent="0.2">
      <c r="A13" s="1" t="s">
        <v>98</v>
      </c>
      <c r="B13" s="1" t="s">
        <v>81</v>
      </c>
      <c r="C13" s="1" t="s">
        <v>17</v>
      </c>
      <c r="D13" s="1" t="s">
        <v>76</v>
      </c>
      <c r="E13" s="4">
        <v>0.06</v>
      </c>
      <c r="F13" s="1" t="s">
        <v>18</v>
      </c>
      <c r="G13" s="1" t="s">
        <v>19</v>
      </c>
      <c r="J13" s="5"/>
      <c r="K13" s="5">
        <v>24000</v>
      </c>
      <c r="L13" s="5">
        <f t="shared" si="7"/>
        <v>24000</v>
      </c>
      <c r="M13" s="4">
        <v>0.03</v>
      </c>
      <c r="N13" s="5">
        <f t="shared" si="8"/>
        <v>24720</v>
      </c>
      <c r="O13" s="5">
        <f t="shared" si="4"/>
        <v>1532.64</v>
      </c>
      <c r="P13" s="5">
        <f t="shared" si="5"/>
        <v>358.44</v>
      </c>
      <c r="Q13" s="5">
        <f t="shared" si="0"/>
        <v>557.78</v>
      </c>
      <c r="R13" s="5">
        <f t="shared" si="9"/>
        <v>175</v>
      </c>
      <c r="S13" s="5">
        <f t="shared" si="1"/>
        <v>1483.2</v>
      </c>
      <c r="T13" s="5">
        <v>5000</v>
      </c>
      <c r="U13" s="5">
        <f t="shared" si="2"/>
        <v>9107.0600000000013</v>
      </c>
      <c r="V13" s="5">
        <f t="shared" si="3"/>
        <v>33827.06</v>
      </c>
    </row>
    <row r="14" spans="1:22" x14ac:dyDescent="0.2">
      <c r="A14" s="1" t="s">
        <v>99</v>
      </c>
      <c r="B14" s="1" t="s">
        <v>81</v>
      </c>
      <c r="C14" s="1" t="s">
        <v>14</v>
      </c>
      <c r="D14" s="1" t="s">
        <v>77</v>
      </c>
      <c r="E14" s="4">
        <v>0.08</v>
      </c>
      <c r="F14" s="1" t="s">
        <v>18</v>
      </c>
      <c r="G14" s="1" t="s">
        <v>19</v>
      </c>
      <c r="J14" s="5"/>
      <c r="K14" s="5">
        <v>26000</v>
      </c>
      <c r="L14" s="5">
        <f t="shared" si="7"/>
        <v>26000</v>
      </c>
      <c r="M14" s="4">
        <v>0.03</v>
      </c>
      <c r="N14" s="5">
        <f t="shared" si="8"/>
        <v>26780</v>
      </c>
      <c r="O14" s="5">
        <f t="shared" si="4"/>
        <v>1660.36</v>
      </c>
      <c r="P14" s="5">
        <f t="shared" si="5"/>
        <v>388.31</v>
      </c>
      <c r="Q14" s="5">
        <f t="shared" si="0"/>
        <v>178.79</v>
      </c>
      <c r="R14" s="5">
        <f t="shared" si="9"/>
        <v>175</v>
      </c>
      <c r="S14" s="5">
        <f t="shared" si="1"/>
        <v>2142.4</v>
      </c>
      <c r="T14" s="5">
        <v>5000</v>
      </c>
      <c r="U14" s="5">
        <f t="shared" si="2"/>
        <v>9544.86</v>
      </c>
      <c r="V14" s="5">
        <f t="shared" si="3"/>
        <v>36324.86</v>
      </c>
    </row>
    <row r="15" spans="1:22" x14ac:dyDescent="0.2">
      <c r="J15" s="5"/>
      <c r="K15" s="5"/>
      <c r="L15" s="5"/>
      <c r="T15" s="5"/>
    </row>
    <row r="16" spans="1:22" x14ac:dyDescent="0.2">
      <c r="J16" s="5"/>
      <c r="K16" s="5"/>
      <c r="L16" s="5"/>
      <c r="T16" s="5"/>
    </row>
    <row r="17" spans="1:22" ht="12" thickBot="1" x14ac:dyDescent="0.25">
      <c r="J17" s="5"/>
      <c r="K17" s="5"/>
      <c r="N17" s="6">
        <f t="shared" ref="N17:V17" si="10">SUM(N8:N16)</f>
        <v>166654</v>
      </c>
      <c r="O17" s="6">
        <f t="shared" si="10"/>
        <v>10332.548000000001</v>
      </c>
      <c r="P17" s="6">
        <f t="shared" si="10"/>
        <v>2416.4830000000002</v>
      </c>
      <c r="Q17" s="6">
        <f t="shared" si="10"/>
        <v>3794.9902000000002</v>
      </c>
      <c r="R17" s="6">
        <f t="shared" si="10"/>
        <v>1225</v>
      </c>
      <c r="S17" s="6">
        <f t="shared" si="10"/>
        <v>7405.7000000000007</v>
      </c>
      <c r="T17" s="6">
        <f t="shared" si="10"/>
        <v>30000</v>
      </c>
      <c r="U17" s="6">
        <f t="shared" si="10"/>
        <v>55174.7212</v>
      </c>
      <c r="V17" s="6">
        <f t="shared" si="10"/>
        <v>221828.72120000003</v>
      </c>
    </row>
    <row r="18" spans="1:22" ht="12" thickTop="1" x14ac:dyDescent="0.2">
      <c r="J18" s="5"/>
      <c r="K18" s="5"/>
    </row>
    <row r="21" spans="1:22" x14ac:dyDescent="0.2">
      <c r="A21" s="11"/>
      <c r="B21" s="1" t="s">
        <v>100</v>
      </c>
    </row>
    <row r="23" spans="1:22" x14ac:dyDescent="0.2">
      <c r="A23" s="14" t="s">
        <v>37</v>
      </c>
      <c r="B23" s="15"/>
      <c r="C23" s="15"/>
      <c r="D23" s="16"/>
      <c r="E23" s="32"/>
    </row>
    <row r="24" spans="1:22" x14ac:dyDescent="0.2">
      <c r="A24" s="17" t="s">
        <v>38</v>
      </c>
      <c r="B24" s="18"/>
      <c r="C24" s="18" t="s">
        <v>39</v>
      </c>
      <c r="D24" s="21">
        <v>0.45</v>
      </c>
      <c r="E24" s="33"/>
    </row>
    <row r="25" spans="1:22" x14ac:dyDescent="0.2">
      <c r="A25" s="17" t="s">
        <v>68</v>
      </c>
      <c r="B25" s="18"/>
      <c r="C25" s="18" t="s">
        <v>40</v>
      </c>
      <c r="D25" s="21">
        <v>3.04</v>
      </c>
      <c r="E25" s="33"/>
    </row>
    <row r="26" spans="1:22" x14ac:dyDescent="0.2">
      <c r="A26" s="17" t="s">
        <v>78</v>
      </c>
      <c r="B26" s="18"/>
      <c r="C26" s="18" t="s">
        <v>69</v>
      </c>
      <c r="D26" s="21">
        <v>0.49</v>
      </c>
      <c r="E26" s="33"/>
    </row>
    <row r="27" spans="1:22" x14ac:dyDescent="0.2">
      <c r="A27" s="17" t="s">
        <v>70</v>
      </c>
      <c r="B27" s="18"/>
      <c r="C27" s="18" t="s">
        <v>74</v>
      </c>
      <c r="D27" s="21">
        <v>0.13</v>
      </c>
      <c r="E27" s="33"/>
    </row>
    <row r="28" spans="1:22" x14ac:dyDescent="0.2">
      <c r="A28" s="17" t="s">
        <v>71</v>
      </c>
      <c r="B28" s="18"/>
      <c r="C28" s="18" t="s">
        <v>75</v>
      </c>
      <c r="D28" s="21">
        <v>7.4</v>
      </c>
      <c r="E28" s="33"/>
    </row>
    <row r="29" spans="1:22" x14ac:dyDescent="0.2">
      <c r="A29" s="17" t="s">
        <v>72</v>
      </c>
      <c r="B29" s="18"/>
      <c r="C29" s="18" t="s">
        <v>76</v>
      </c>
      <c r="D29" s="21">
        <v>557.78</v>
      </c>
      <c r="E29" s="33"/>
    </row>
    <row r="30" spans="1:22" x14ac:dyDescent="0.2">
      <c r="A30" s="19" t="s">
        <v>73</v>
      </c>
      <c r="B30" s="20"/>
      <c r="C30" s="20" t="s">
        <v>77</v>
      </c>
      <c r="D30" s="22">
        <v>178.79</v>
      </c>
      <c r="E30" s="33"/>
    </row>
    <row r="31" spans="1:22" x14ac:dyDescent="0.2">
      <c r="E31" s="34"/>
    </row>
    <row r="32" spans="1:22" x14ac:dyDescent="0.2">
      <c r="A32" s="14" t="s">
        <v>41</v>
      </c>
      <c r="B32" s="15"/>
      <c r="C32" s="15"/>
      <c r="D32" s="16"/>
    </row>
    <row r="33" spans="1:4" x14ac:dyDescent="0.2">
      <c r="A33" s="17" t="s">
        <v>92</v>
      </c>
      <c r="B33" s="18"/>
      <c r="C33" s="18"/>
      <c r="D33" s="27"/>
    </row>
    <row r="34" spans="1:4" x14ac:dyDescent="0.2">
      <c r="A34" s="17" t="s">
        <v>88</v>
      </c>
      <c r="B34" s="18"/>
      <c r="C34" s="18"/>
      <c r="D34" s="27" t="s">
        <v>89</v>
      </c>
    </row>
    <row r="35" spans="1:4" x14ac:dyDescent="0.2">
      <c r="A35" s="17" t="s">
        <v>90</v>
      </c>
      <c r="B35" s="18"/>
      <c r="C35" s="18"/>
      <c r="D35" s="28">
        <v>0.01</v>
      </c>
    </row>
    <row r="36" spans="1:4" x14ac:dyDescent="0.2">
      <c r="A36" s="19" t="s">
        <v>91</v>
      </c>
      <c r="B36" s="20"/>
      <c r="C36" s="20"/>
      <c r="D36" s="29">
        <v>0.01</v>
      </c>
    </row>
  </sheetData>
  <mergeCells count="1">
    <mergeCell ref="O5:P5"/>
  </mergeCells>
  <phoneticPr fontId="1" type="noConversion"/>
  <pageMargins left="0" right="0" top="1" bottom="1" header="0.5" footer="0.5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Salaries &amp; Benefits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lpatterson</dc:creator>
  <cp:lastModifiedBy>Hacker, Carly</cp:lastModifiedBy>
  <cp:lastPrinted>2017-08-25T12:12:53Z</cp:lastPrinted>
  <dcterms:created xsi:type="dcterms:W3CDTF">2009-03-10T19:33:06Z</dcterms:created>
  <dcterms:modified xsi:type="dcterms:W3CDTF">2022-07-06T19:42:08Z</dcterms:modified>
</cp:coreProperties>
</file>